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dcb7dd7d42866ad/Desktop/HOA/Budget/2025/"/>
    </mc:Choice>
  </mc:AlternateContent>
  <xr:revisionPtr revIDLastSave="150" documentId="8_{2766C823-4727-4AA1-9019-1C1861872321}" xr6:coauthVersionLast="47" xr6:coauthVersionMax="47" xr10:uidLastSave="{113B1E97-9A0F-41BE-931D-16806EE6E776}"/>
  <bookViews>
    <workbookView xWindow="-108" yWindow="-108" windowWidth="23256" windowHeight="12456" xr2:uid="{6F49AAFF-AE15-4831-80EC-287675F9DE69}"/>
  </bookViews>
  <sheets>
    <sheet name="Operating Budget" sheetId="2" r:id="rId1"/>
    <sheet name="Capital Budget" sheetId="3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3" i="3" s="1"/>
  <c r="G2" i="3"/>
  <c r="G6" i="3" s="1"/>
  <c r="H2" i="3" s="1"/>
  <c r="B12" i="3"/>
  <c r="B13" i="3"/>
  <c r="B14" i="3"/>
  <c r="B15" i="3"/>
  <c r="B16" i="3"/>
  <c r="C23" i="3"/>
  <c r="C24" i="3"/>
  <c r="C4" i="2"/>
  <c r="C5" i="2"/>
  <c r="E42" i="2"/>
  <c r="F42" i="2"/>
  <c r="G42" i="2"/>
  <c r="H42" i="2"/>
  <c r="I42" i="2"/>
  <c r="C47" i="2"/>
  <c r="D32" i="2"/>
  <c r="E32" i="2" s="1"/>
  <c r="F32" i="2" s="1"/>
  <c r="F4" i="2"/>
  <c r="G4" i="2"/>
  <c r="H4" i="2"/>
  <c r="I4" i="2"/>
  <c r="F5" i="2"/>
  <c r="G5" i="2"/>
  <c r="H5" i="2"/>
  <c r="I5" i="2"/>
  <c r="D4" i="2"/>
  <c r="D5" i="2"/>
  <c r="E5" i="2"/>
  <c r="E4" i="2"/>
  <c r="D42" i="2"/>
  <c r="F38" i="2" l="1"/>
  <c r="F44" i="2" s="1"/>
  <c r="C3" i="3"/>
  <c r="C12" i="3" s="1"/>
  <c r="I4" i="3" s="1"/>
  <c r="H6" i="3" s="1"/>
  <c r="I2" i="3" s="1"/>
  <c r="I6" i="3" s="1"/>
  <c r="J2" i="3" s="1"/>
  <c r="D4" i="3"/>
  <c r="D5" i="3" s="1"/>
  <c r="D6" i="3" s="1"/>
  <c r="E38" i="2"/>
  <c r="E44" i="2" s="1"/>
  <c r="D38" i="2"/>
  <c r="D44" i="2" s="1"/>
  <c r="D10" i="2"/>
  <c r="H10" i="2"/>
  <c r="F10" i="2"/>
  <c r="E10" i="2"/>
  <c r="I10" i="2"/>
  <c r="G10" i="2"/>
  <c r="G32" i="2"/>
  <c r="G38" i="2" s="1"/>
  <c r="G44" i="2" s="1"/>
  <c r="I14" i="2" l="1"/>
  <c r="H14" i="2"/>
  <c r="G14" i="2"/>
  <c r="G45" i="2" s="1"/>
  <c r="D14" i="2"/>
  <c r="D45" i="2" s="1"/>
  <c r="D47" i="2" s="1"/>
  <c r="C4" i="3"/>
  <c r="C5" i="3"/>
  <c r="D7" i="3"/>
  <c r="C6" i="3"/>
  <c r="F14" i="2"/>
  <c r="F45" i="2" s="1"/>
  <c r="E14" i="2"/>
  <c r="E45" i="2" s="1"/>
  <c r="H32" i="2"/>
  <c r="H38" i="2" s="1"/>
  <c r="H44" i="2" s="1"/>
  <c r="H45" i="2" l="1"/>
  <c r="E47" i="2"/>
  <c r="F47" i="2" s="1"/>
  <c r="G47" i="2" s="1"/>
  <c r="C13" i="3"/>
  <c r="J4" i="3" s="1"/>
  <c r="J6" i="3" s="1"/>
  <c r="K2" i="3" s="1"/>
  <c r="C7" i="3"/>
  <c r="C14" i="3" s="1"/>
  <c r="K4" i="3" s="1"/>
  <c r="D8" i="3"/>
  <c r="I32" i="2"/>
  <c r="I38" i="2" s="1"/>
  <c r="I44" i="2" s="1"/>
  <c r="I45" i="2" s="1"/>
  <c r="H47" i="2" l="1"/>
  <c r="I47" i="2" s="1"/>
  <c r="K6" i="3"/>
  <c r="L2" i="3" s="1"/>
  <c r="D9" i="3"/>
  <c r="C9" i="3" s="1"/>
  <c r="C16" i="3" s="1"/>
  <c r="C8" i="3"/>
  <c r="C15" i="3" s="1"/>
  <c r="L4" i="3" s="1"/>
  <c r="L6" i="3" l="1"/>
  <c r="M2" i="3" s="1"/>
  <c r="M6" i="3" s="1"/>
  <c r="N2" i="3" s="1"/>
  <c r="N6" i="3" s="1"/>
  <c r="O2" i="3" s="1"/>
  <c r="O6" i="3" s="1"/>
  <c r="P2" i="3" s="1"/>
  <c r="P6" i="3" s="1"/>
  <c r="Q2" i="3" s="1"/>
  <c r="Q6" i="3" s="1"/>
</calcChain>
</file>

<file path=xl/sharedStrings.xml><?xml version="1.0" encoding="utf-8"?>
<sst xmlns="http://schemas.openxmlformats.org/spreadsheetml/2006/main" count="74" uniqueCount="67">
  <si>
    <t xml:space="preserve">Operating </t>
  </si>
  <si>
    <t xml:space="preserve">&gt; HOA Assessments </t>
  </si>
  <si>
    <t xml:space="preserve">&gt; Regular Assessments </t>
  </si>
  <si>
    <t xml:space="preserve">&gt; Special Assessments </t>
  </si>
  <si>
    <t xml:space="preserve">&gt; Prior Year Assessments </t>
  </si>
  <si>
    <t xml:space="preserve">&gt; New Homeowner Initiation Fees </t>
  </si>
  <si>
    <t xml:space="preserve">&gt; HOA Assessments Totals </t>
  </si>
  <si>
    <t xml:space="preserve">&gt; Operating Expenses </t>
  </si>
  <si>
    <t xml:space="preserve">&gt; Reserve Contribution - Out </t>
  </si>
  <si>
    <t xml:space="preserve">&gt; Board Compensation </t>
  </si>
  <si>
    <t xml:space="preserve">&gt; Barker Avenue Electricity </t>
  </si>
  <si>
    <t xml:space="preserve">&gt; Liability Insurance </t>
  </si>
  <si>
    <t xml:space="preserve">&gt; Safe Deposit Box </t>
  </si>
  <si>
    <t xml:space="preserve">&gt; PO Box Rental </t>
  </si>
  <si>
    <t xml:space="preserve">&gt; Annual Incorporation Renewal </t>
  </si>
  <si>
    <t xml:space="preserve">&gt; Park Mowing </t>
  </si>
  <si>
    <t xml:space="preserve">&gt; Mailings/Stamps </t>
  </si>
  <si>
    <t xml:space="preserve">&gt; Website Cost </t>
  </si>
  <si>
    <t xml:space="preserve">&gt; Zoom </t>
  </si>
  <si>
    <t xml:space="preserve">&gt; Meeting Rental </t>
  </si>
  <si>
    <t xml:space="preserve">&gt; Snow Removal/Road Treatment </t>
  </si>
  <si>
    <t xml:space="preserve">&gt; Office Supplies </t>
  </si>
  <si>
    <t xml:space="preserve">&gt; Events Committee </t>
  </si>
  <si>
    <t xml:space="preserve">&gt; Accounting Software </t>
  </si>
  <si>
    <t xml:space="preserve">&gt; Miscellaneous Repairs </t>
  </si>
  <si>
    <t xml:space="preserve">&gt; Mailbox Maintenance </t>
  </si>
  <si>
    <t xml:space="preserve">&gt; Bank Fees </t>
  </si>
  <si>
    <t xml:space="preserve">&gt; VFD Contribution </t>
  </si>
  <si>
    <t xml:space="preserve">&gt; Other Operating Expenses </t>
  </si>
  <si>
    <t xml:space="preserve">&gt; Operating Expenses Totals </t>
  </si>
  <si>
    <t xml:space="preserve">&gt; Storm Water Inspection </t>
  </si>
  <si>
    <t xml:space="preserve">&gt; Professional Services Totals </t>
  </si>
  <si>
    <t xml:space="preserve">Operating Totals </t>
  </si>
  <si>
    <t>Ending Bank Balance</t>
  </si>
  <si>
    <t>Net Oper. Inc/(Exp)</t>
  </si>
  <si>
    <t>60"</t>
  </si>
  <si>
    <t>48"</t>
  </si>
  <si>
    <t>Barker</t>
  </si>
  <si>
    <t>Forman</t>
  </si>
  <si>
    <t>Brookings/Lehigh</t>
  </si>
  <si>
    <t>Bennett</t>
  </si>
  <si>
    <t>Brockton</t>
  </si>
  <si>
    <t>Paving Schedule</t>
  </si>
  <si>
    <t>Lehigh</t>
  </si>
  <si>
    <t>Ending Balance</t>
  </si>
  <si>
    <t>Brookings</t>
  </si>
  <si>
    <t>Culverts</t>
  </si>
  <si>
    <t>Lower Bennett</t>
  </si>
  <si>
    <t>Paving</t>
  </si>
  <si>
    <t>Upper Bennett</t>
  </si>
  <si>
    <t>Contribution In</t>
  </si>
  <si>
    <t>Beginning Balance</t>
  </si>
  <si>
    <t>Westbrook</t>
  </si>
  <si>
    <t>$/Sq. Ft</t>
  </si>
  <si>
    <t>Length</t>
  </si>
  <si>
    <t>A1 - 1.0</t>
  </si>
  <si>
    <t>A2 - 1.5</t>
  </si>
  <si>
    <t>A3 - 0.5</t>
  </si>
  <si>
    <t>Brookings/</t>
  </si>
  <si>
    <t xml:space="preserve"> Lehigh</t>
  </si>
  <si>
    <t>&gt; Professional Services - Legal/Bylaws</t>
  </si>
  <si>
    <t>Voting on in December</t>
  </si>
  <si>
    <t>For informational purposes only</t>
  </si>
  <si>
    <t>Assessment Categories/Ratios</t>
  </si>
  <si>
    <t>*Capped at current rates</t>
  </si>
  <si>
    <t>Barker??</t>
  </si>
  <si>
    <t>Current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</si>
</sst>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1"/>
      <color rgb="FF800080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 val="singleAccounting"/>
      <sz val="11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  <xf numFmtId="0" fontId="18" fillId="0" borderId="0" xfId="44" applyAlignment="1">
      <alignment horizontal="left" vertical="center" wrapText="1"/>
    </xf>
    <xf numFmtId="0" fontId="18" fillId="0" borderId="0" xfId="44" applyAlignment="1">
      <alignment wrapText="1"/>
    </xf>
    <xf numFmtId="8" fontId="0" fillId="0" borderId="0" xfId="0" applyNumberFormat="1" applyAlignment="1">
      <alignment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43" fontId="0" fillId="0" borderId="0" xfId="1" applyFont="1"/>
    <xf numFmtId="43" fontId="0" fillId="0" borderId="0" xfId="1" applyFont="1" applyAlignment="1">
      <alignment wrapText="1"/>
    </xf>
    <xf numFmtId="0" fontId="23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10" xfId="1" applyFont="1" applyBorder="1"/>
    <xf numFmtId="43" fontId="21" fillId="0" borderId="10" xfId="1" applyFont="1" applyBorder="1"/>
    <xf numFmtId="43" fontId="21" fillId="0" borderId="0" xfId="1" applyFont="1" applyBorder="1"/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44" fontId="0" fillId="0" borderId="0" xfId="2" applyFont="1"/>
    <xf numFmtId="164" fontId="0" fillId="0" borderId="10" xfId="1" applyNumberFormat="1" applyFont="1" applyBorder="1"/>
    <xf numFmtId="164" fontId="0" fillId="0" borderId="0" xfId="1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3" borderId="0" xfId="0" applyFill="1"/>
    <xf numFmtId="43" fontId="0" fillId="0" borderId="11" xfId="1" applyFont="1" applyBorder="1"/>
    <xf numFmtId="0" fontId="24" fillId="0" borderId="11" xfId="1" applyNumberFormat="1" applyFont="1" applyBorder="1" applyAlignment="1">
      <alignment horizontal="center"/>
    </xf>
    <xf numFmtId="43" fontId="0" fillId="0" borderId="11" xfId="1" applyFont="1" applyBorder="1" applyAlignment="1">
      <alignment wrapText="1"/>
    </xf>
    <xf numFmtId="43" fontId="16" fillId="0" borderId="11" xfId="1" applyFont="1" applyBorder="1"/>
    <xf numFmtId="0" fontId="0" fillId="0" borderId="0" xfId="0" applyAlignment="1">
      <alignment horizontal="left" vertical="center"/>
    </xf>
    <xf numFmtId="43" fontId="25" fillId="0" borderId="11" xfId="1" applyFont="1" applyBorder="1" applyAlignment="1">
      <alignment horizontal="center"/>
    </xf>
    <xf numFmtId="43" fontId="0" fillId="33" borderId="14" xfId="1" applyFont="1" applyFill="1" applyBorder="1"/>
    <xf numFmtId="0" fontId="24" fillId="33" borderId="14" xfId="1" applyNumberFormat="1" applyFont="1" applyFill="1" applyBorder="1" applyAlignment="1">
      <alignment horizontal="center"/>
    </xf>
    <xf numFmtId="43" fontId="21" fillId="33" borderId="13" xfId="1" applyFont="1" applyFill="1" applyBorder="1"/>
    <xf numFmtId="43" fontId="21" fillId="33" borderId="14" xfId="1" applyFont="1" applyFill="1" applyBorder="1"/>
    <xf numFmtId="43" fontId="0" fillId="33" borderId="14" xfId="1" applyFont="1" applyFill="1" applyBorder="1" applyAlignment="1">
      <alignment wrapText="1"/>
    </xf>
    <xf numFmtId="43" fontId="0" fillId="33" borderId="13" xfId="1" applyFont="1" applyFill="1" applyBorder="1"/>
    <xf numFmtId="43" fontId="16" fillId="33" borderId="15" xfId="1" applyFont="1" applyFill="1" applyBorder="1"/>
    <xf numFmtId="0" fontId="0" fillId="0" borderId="18" xfId="0" applyBorder="1"/>
    <xf numFmtId="0" fontId="0" fillId="0" borderId="11" xfId="0" applyBorder="1"/>
    <xf numFmtId="43" fontId="0" fillId="0" borderId="18" xfId="1" applyFont="1" applyBorder="1"/>
    <xf numFmtId="43" fontId="0" fillId="0" borderId="0" xfId="1" applyFont="1" applyBorder="1"/>
    <xf numFmtId="0" fontId="24" fillId="0" borderId="1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1" xfId="0" applyFont="1" applyBorder="1" applyAlignment="1">
      <alignment horizontal="center"/>
    </xf>
    <xf numFmtId="43" fontId="21" fillId="0" borderId="16" xfId="1" applyFont="1" applyBorder="1"/>
    <xf numFmtId="43" fontId="21" fillId="0" borderId="17" xfId="1" applyFont="1" applyBorder="1"/>
    <xf numFmtId="43" fontId="21" fillId="0" borderId="18" xfId="1" applyFont="1" applyBorder="1"/>
    <xf numFmtId="43" fontId="21" fillId="0" borderId="11" xfId="1" applyFont="1" applyBorder="1"/>
    <xf numFmtId="43" fontId="0" fillId="0" borderId="18" xfId="1" applyFont="1" applyBorder="1" applyAlignment="1">
      <alignment wrapText="1"/>
    </xf>
    <xf numFmtId="43" fontId="0" fillId="0" borderId="16" xfId="1" applyFont="1" applyBorder="1"/>
    <xf numFmtId="43" fontId="0" fillId="0" borderId="17" xfId="1" applyFont="1" applyBorder="1"/>
    <xf numFmtId="43" fontId="16" fillId="0" borderId="19" xfId="1" applyFont="1" applyBorder="1"/>
    <xf numFmtId="43" fontId="16" fillId="0" borderId="20" xfId="1" applyFont="1" applyBorder="1"/>
    <xf numFmtId="43" fontId="16" fillId="0" borderId="21" xfId="1" applyFont="1" applyBorder="1"/>
    <xf numFmtId="43" fontId="0" fillId="33" borderId="12" xfId="1" applyFont="1" applyFill="1" applyBorder="1" applyAlignment="1">
      <alignment horizontal="center" wrapText="1"/>
    </xf>
    <xf numFmtId="43" fontId="26" fillId="0" borderId="0" xfId="1" applyFont="1" applyFill="1"/>
    <xf numFmtId="43" fontId="0" fillId="0" borderId="22" xfId="1" applyFont="1" applyBorder="1" applyAlignment="1">
      <alignment horizontal="center" vertical="center"/>
    </xf>
    <xf numFmtId="43" fontId="0" fillId="0" borderId="23" xfId="1" applyFont="1" applyBorder="1" applyAlignment="1">
      <alignment horizontal="center" vertical="center"/>
    </xf>
    <xf numFmtId="43" fontId="0" fillId="0" borderId="24" xfId="1" applyFont="1" applyBorder="1" applyAlignment="1">
      <alignment horizontal="center" vertical="center"/>
    </xf>
    <xf numFmtId="43" fontId="16" fillId="33" borderId="14" xfId="1" applyFont="1" applyFill="1" applyBorder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Followed Hyperlink" xfId="45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A91CF-8105-4112-8F10-468361D80896}">
  <dimension ref="A1:J67"/>
  <sheetViews>
    <sheetView tabSelected="1" zoomScaleNormal="100" workbookViewId="0">
      <selection activeCell="D41" sqref="D41"/>
    </sheetView>
  </sheetViews>
  <sheetFormatPr defaultRowHeight="14.4" x14ac:dyDescent="0.3"/>
  <cols>
    <col min="1" max="1" width="35.5546875" bestFit="1" customWidth="1"/>
    <col min="2" max="2" width="9.6640625" customWidth="1"/>
    <col min="3" max="3" width="12.44140625" style="11" customWidth="1"/>
    <col min="4" max="4" width="12.44140625" style="59" customWidth="1"/>
    <col min="5" max="9" width="12.44140625" customWidth="1"/>
  </cols>
  <sheetData>
    <row r="1" spans="1:9" ht="28.8" x14ac:dyDescent="0.3">
      <c r="A1" s="2"/>
      <c r="C1" s="28"/>
      <c r="D1" s="58" t="s">
        <v>61</v>
      </c>
      <c r="E1" s="60" t="s">
        <v>62</v>
      </c>
      <c r="F1" s="61"/>
      <c r="G1" s="61"/>
      <c r="H1" s="61"/>
      <c r="I1" s="62"/>
    </row>
    <row r="2" spans="1:9" ht="16.2" x14ac:dyDescent="0.45">
      <c r="A2" s="1" t="s">
        <v>63</v>
      </c>
      <c r="C2" s="33" t="s">
        <v>66</v>
      </c>
      <c r="D2" s="34"/>
      <c r="E2" s="41"/>
      <c r="I2" s="42"/>
    </row>
    <row r="3" spans="1:9" x14ac:dyDescent="0.3">
      <c r="A3" s="19" t="s">
        <v>55</v>
      </c>
      <c r="B3" s="11">
        <v>116</v>
      </c>
      <c r="C3" s="28">
        <v>400</v>
      </c>
      <c r="D3" s="63">
        <v>450</v>
      </c>
      <c r="E3" s="43">
        <v>500</v>
      </c>
      <c r="F3" s="44">
        <v>500</v>
      </c>
      <c r="G3" s="44">
        <v>550</v>
      </c>
      <c r="H3" s="44">
        <v>550</v>
      </c>
      <c r="I3" s="28">
        <v>600</v>
      </c>
    </row>
    <row r="4" spans="1:9" x14ac:dyDescent="0.3">
      <c r="A4" s="19" t="s">
        <v>56</v>
      </c>
      <c r="B4" s="11">
        <v>7</v>
      </c>
      <c r="C4" s="28">
        <f>+C3*1.5</f>
        <v>600</v>
      </c>
      <c r="D4" s="63">
        <f>+D3*1.5</f>
        <v>675</v>
      </c>
      <c r="E4" s="43">
        <f>+E3*1.5</f>
        <v>750</v>
      </c>
      <c r="F4" s="44">
        <f t="shared" ref="F4:I4" si="0">+F3*1.5</f>
        <v>750</v>
      </c>
      <c r="G4" s="44">
        <f t="shared" si="0"/>
        <v>825</v>
      </c>
      <c r="H4" s="44">
        <f t="shared" si="0"/>
        <v>825</v>
      </c>
      <c r="I4" s="28">
        <f t="shared" si="0"/>
        <v>900</v>
      </c>
    </row>
    <row r="5" spans="1:9" x14ac:dyDescent="0.3">
      <c r="A5" s="19" t="s">
        <v>57</v>
      </c>
      <c r="B5" s="11">
        <v>8</v>
      </c>
      <c r="C5" s="28">
        <f>+C3*0.5</f>
        <v>200</v>
      </c>
      <c r="D5" s="63">
        <f>+D3*0.5</f>
        <v>225</v>
      </c>
      <c r="E5" s="43">
        <f>+E3*0.5</f>
        <v>250</v>
      </c>
      <c r="F5" s="44">
        <f t="shared" ref="F5:I5" si="1">+F3*0.5</f>
        <v>250</v>
      </c>
      <c r="G5" s="44">
        <f t="shared" si="1"/>
        <v>275</v>
      </c>
      <c r="H5" s="44">
        <f t="shared" si="1"/>
        <v>275</v>
      </c>
      <c r="I5" s="28">
        <f t="shared" si="1"/>
        <v>300</v>
      </c>
    </row>
    <row r="6" spans="1:9" x14ac:dyDescent="0.3">
      <c r="A6" s="3"/>
      <c r="B6" s="14"/>
      <c r="C6" s="28"/>
      <c r="D6" s="34"/>
      <c r="E6" s="43"/>
      <c r="F6" s="44"/>
      <c r="G6" s="44"/>
      <c r="H6" s="44"/>
      <c r="I6" s="28"/>
    </row>
    <row r="7" spans="1:9" ht="16.2" x14ac:dyDescent="0.45">
      <c r="A7" s="3"/>
      <c r="B7" s="14"/>
      <c r="C7" s="29">
        <v>2024</v>
      </c>
      <c r="D7" s="35">
        <v>2025</v>
      </c>
      <c r="E7" s="45">
        <v>2026</v>
      </c>
      <c r="F7" s="46">
        <v>2027</v>
      </c>
      <c r="G7" s="46">
        <v>2028</v>
      </c>
      <c r="H7" s="46">
        <v>2029</v>
      </c>
      <c r="I7" s="47">
        <v>2030</v>
      </c>
    </row>
    <row r="8" spans="1:9" x14ac:dyDescent="0.3">
      <c r="A8" t="s">
        <v>0</v>
      </c>
      <c r="C8" s="28"/>
      <c r="D8" s="34"/>
      <c r="E8" s="41"/>
      <c r="I8" s="42"/>
    </row>
    <row r="9" spans="1:9" x14ac:dyDescent="0.3">
      <c r="A9" t="s">
        <v>1</v>
      </c>
      <c r="C9" s="28"/>
      <c r="D9" s="34"/>
      <c r="E9" s="41"/>
      <c r="I9" s="42"/>
    </row>
    <row r="10" spans="1:9" x14ac:dyDescent="0.3">
      <c r="A10" t="s">
        <v>2</v>
      </c>
      <c r="C10" s="28"/>
      <c r="D10" s="34">
        <f t="shared" ref="D10:I10" si="2">($B3*D3)+($B4*D4)+($B5*D5)</f>
        <v>58725</v>
      </c>
      <c r="E10" s="43">
        <f t="shared" si="2"/>
        <v>65250</v>
      </c>
      <c r="F10" s="44">
        <f t="shared" si="2"/>
        <v>65250</v>
      </c>
      <c r="G10" s="44">
        <f t="shared" si="2"/>
        <v>71775</v>
      </c>
      <c r="H10" s="44">
        <f t="shared" si="2"/>
        <v>71775</v>
      </c>
      <c r="I10" s="28">
        <f t="shared" si="2"/>
        <v>78300</v>
      </c>
    </row>
    <row r="11" spans="1:9" x14ac:dyDescent="0.3">
      <c r="A11" t="s">
        <v>3</v>
      </c>
      <c r="C11" s="28"/>
      <c r="D11" s="34"/>
      <c r="E11" s="41"/>
      <c r="I11" s="42"/>
    </row>
    <row r="12" spans="1:9" x14ac:dyDescent="0.3">
      <c r="A12" t="s">
        <v>4</v>
      </c>
      <c r="C12" s="28"/>
      <c r="D12" s="34">
        <v>6100</v>
      </c>
      <c r="E12" s="41"/>
      <c r="I12" s="42"/>
    </row>
    <row r="13" spans="1:9" x14ac:dyDescent="0.3">
      <c r="A13" t="s">
        <v>5</v>
      </c>
      <c r="C13" s="28"/>
      <c r="D13" s="34"/>
      <c r="E13" s="41"/>
      <c r="I13" s="42"/>
    </row>
    <row r="14" spans="1:9" x14ac:dyDescent="0.3">
      <c r="A14" t="s">
        <v>6</v>
      </c>
      <c r="C14" s="28"/>
      <c r="D14" s="36">
        <f>SUM(D10:D13)</f>
        <v>64825</v>
      </c>
      <c r="E14" s="48">
        <f t="shared" ref="E14:I14" si="3">SUM(E10:E13)</f>
        <v>65250</v>
      </c>
      <c r="F14" s="16">
        <f t="shared" si="3"/>
        <v>65250</v>
      </c>
      <c r="G14" s="16">
        <f t="shared" si="3"/>
        <v>71775</v>
      </c>
      <c r="H14" s="16">
        <f t="shared" si="3"/>
        <v>71775</v>
      </c>
      <c r="I14" s="49">
        <f t="shared" si="3"/>
        <v>78300</v>
      </c>
    </row>
    <row r="15" spans="1:9" x14ac:dyDescent="0.3">
      <c r="A15" s="6"/>
      <c r="C15" s="28"/>
      <c r="D15" s="37"/>
      <c r="E15" s="50"/>
      <c r="F15" s="17"/>
      <c r="G15" s="17"/>
      <c r="H15" s="17"/>
      <c r="I15" s="51"/>
    </row>
    <row r="16" spans="1:9" x14ac:dyDescent="0.3">
      <c r="A16" t="s">
        <v>7</v>
      </c>
      <c r="C16" s="28"/>
      <c r="D16" s="34"/>
      <c r="E16" s="41"/>
      <c r="I16" s="42"/>
    </row>
    <row r="17" spans="1:10" x14ac:dyDescent="0.3">
      <c r="A17" t="s">
        <v>8</v>
      </c>
      <c r="C17" s="28">
        <v>-40000</v>
      </c>
      <c r="D17" s="34">
        <v>-45000</v>
      </c>
      <c r="E17" s="43">
        <v>-45000</v>
      </c>
      <c r="F17" s="44">
        <v>-45000</v>
      </c>
      <c r="G17" s="44">
        <v>-50000</v>
      </c>
      <c r="H17" s="44">
        <v>-50000</v>
      </c>
      <c r="I17" s="28">
        <v>-50000</v>
      </c>
    </row>
    <row r="18" spans="1:10" x14ac:dyDescent="0.3">
      <c r="A18" t="s">
        <v>9</v>
      </c>
      <c r="C18" s="28">
        <v>-2600</v>
      </c>
      <c r="D18" s="34">
        <v>-2600</v>
      </c>
      <c r="E18" s="43">
        <v>-2600</v>
      </c>
      <c r="F18" s="44">
        <v>-2600</v>
      </c>
      <c r="G18" s="44">
        <v>-2600</v>
      </c>
      <c r="H18" s="44">
        <v>-2600</v>
      </c>
      <c r="I18" s="28">
        <v>-2600</v>
      </c>
      <c r="J18" t="s">
        <v>64</v>
      </c>
    </row>
    <row r="19" spans="1:10" x14ac:dyDescent="0.3">
      <c r="A19" t="s">
        <v>10</v>
      </c>
      <c r="C19" s="28">
        <v>-1043.42</v>
      </c>
      <c r="D19" s="34">
        <v>-1150</v>
      </c>
      <c r="E19" s="43">
        <v>-1250</v>
      </c>
      <c r="F19" s="44">
        <v>-1350</v>
      </c>
      <c r="G19" s="44">
        <v>-1450</v>
      </c>
      <c r="H19" s="44">
        <v>-1550</v>
      </c>
      <c r="I19" s="28">
        <v>-1650</v>
      </c>
    </row>
    <row r="20" spans="1:10" x14ac:dyDescent="0.3">
      <c r="A20" t="s">
        <v>11</v>
      </c>
      <c r="C20" s="28">
        <v>-1881.29</v>
      </c>
      <c r="D20" s="34">
        <v>-2000</v>
      </c>
      <c r="E20" s="43">
        <v>-2200</v>
      </c>
      <c r="F20" s="44">
        <v>-2400</v>
      </c>
      <c r="G20" s="44">
        <v>-2600</v>
      </c>
      <c r="H20" s="44">
        <v>-2800</v>
      </c>
      <c r="I20" s="28">
        <v>-3000</v>
      </c>
    </row>
    <row r="21" spans="1:10" x14ac:dyDescent="0.3">
      <c r="A21" t="s">
        <v>12</v>
      </c>
      <c r="C21" s="28">
        <v>-44.52</v>
      </c>
      <c r="D21" s="34">
        <v>-45</v>
      </c>
      <c r="E21" s="43">
        <v>-50</v>
      </c>
      <c r="F21" s="44">
        <v>-50</v>
      </c>
      <c r="G21" s="44">
        <v>-55</v>
      </c>
      <c r="H21" s="44">
        <v>-55</v>
      </c>
      <c r="I21" s="28">
        <v>-60</v>
      </c>
    </row>
    <row r="22" spans="1:10" x14ac:dyDescent="0.3">
      <c r="A22" t="s">
        <v>13</v>
      </c>
      <c r="C22" s="28">
        <v>-216</v>
      </c>
      <c r="D22" s="34">
        <v>-220</v>
      </c>
      <c r="E22" s="43">
        <v>-230</v>
      </c>
      <c r="F22" s="44">
        <v>-240</v>
      </c>
      <c r="G22" s="44">
        <v>-250</v>
      </c>
      <c r="H22" s="44">
        <v>-260</v>
      </c>
      <c r="I22" s="28">
        <v>-270</v>
      </c>
    </row>
    <row r="23" spans="1:10" x14ac:dyDescent="0.3">
      <c r="A23" t="s">
        <v>14</v>
      </c>
      <c r="C23" s="28">
        <v>-25</v>
      </c>
      <c r="D23" s="34">
        <v>-25</v>
      </c>
      <c r="E23" s="43">
        <v>-25</v>
      </c>
      <c r="F23" s="44">
        <v>-25</v>
      </c>
      <c r="G23" s="44">
        <v>-25</v>
      </c>
      <c r="H23" s="44">
        <v>-25</v>
      </c>
      <c r="I23" s="28">
        <v>-25</v>
      </c>
    </row>
    <row r="24" spans="1:10" x14ac:dyDescent="0.3">
      <c r="A24" t="s">
        <v>15</v>
      </c>
      <c r="C24" s="30">
        <v>-600</v>
      </c>
      <c r="D24" s="34">
        <v>-700</v>
      </c>
      <c r="E24" s="43">
        <v>-700</v>
      </c>
      <c r="F24" s="44">
        <v>-800</v>
      </c>
      <c r="G24" s="44">
        <v>-800</v>
      </c>
      <c r="H24" s="44">
        <v>-800</v>
      </c>
      <c r="I24" s="28">
        <v>-800</v>
      </c>
    </row>
    <row r="25" spans="1:10" x14ac:dyDescent="0.3">
      <c r="A25" t="s">
        <v>16</v>
      </c>
      <c r="C25" s="28">
        <v>-300</v>
      </c>
      <c r="D25" s="34">
        <v>-150</v>
      </c>
      <c r="E25" s="43">
        <v>-150</v>
      </c>
      <c r="F25" s="44">
        <v>-150</v>
      </c>
      <c r="G25" s="44">
        <v>-150</v>
      </c>
      <c r="H25" s="44">
        <v>-150</v>
      </c>
      <c r="I25" s="28">
        <v>-150</v>
      </c>
    </row>
    <row r="26" spans="1:10" x14ac:dyDescent="0.3">
      <c r="A26" t="s">
        <v>17</v>
      </c>
      <c r="C26" s="28">
        <v>-160</v>
      </c>
      <c r="D26" s="34">
        <v>-175</v>
      </c>
      <c r="E26" s="43">
        <v>-175</v>
      </c>
      <c r="F26" s="44">
        <v>-175</v>
      </c>
      <c r="G26" s="44">
        <v>-200</v>
      </c>
      <c r="H26" s="44">
        <v>-200</v>
      </c>
      <c r="I26" s="28">
        <v>-200</v>
      </c>
    </row>
    <row r="27" spans="1:10" x14ac:dyDescent="0.3">
      <c r="A27" t="s">
        <v>18</v>
      </c>
      <c r="C27" s="28">
        <v>-200</v>
      </c>
      <c r="D27" s="34">
        <v>-200</v>
      </c>
      <c r="E27" s="43">
        <v>-200</v>
      </c>
      <c r="F27" s="44">
        <v>-200</v>
      </c>
      <c r="G27" s="44">
        <v>-200</v>
      </c>
      <c r="H27" s="44">
        <v>-200</v>
      </c>
      <c r="I27" s="28">
        <v>-200</v>
      </c>
    </row>
    <row r="28" spans="1:10" x14ac:dyDescent="0.3">
      <c r="A28" t="s">
        <v>19</v>
      </c>
      <c r="C28" s="28">
        <v>-100</v>
      </c>
      <c r="D28" s="34">
        <v>-100</v>
      </c>
      <c r="E28" s="43">
        <v>-100</v>
      </c>
      <c r="F28" s="44">
        <v>-100</v>
      </c>
      <c r="G28" s="44">
        <v>-100</v>
      </c>
      <c r="H28" s="44">
        <v>-100</v>
      </c>
      <c r="I28" s="28">
        <v>-100</v>
      </c>
    </row>
    <row r="29" spans="1:10" x14ac:dyDescent="0.3">
      <c r="A29" t="s">
        <v>20</v>
      </c>
      <c r="C29" s="30">
        <v>-10000</v>
      </c>
      <c r="D29" s="38">
        <v>-10000</v>
      </c>
      <c r="E29" s="52">
        <v>-10000</v>
      </c>
      <c r="F29" s="44">
        <v>-12500</v>
      </c>
      <c r="G29" s="44">
        <v>-12500</v>
      </c>
      <c r="H29" s="44">
        <v>-12500</v>
      </c>
      <c r="I29" s="28">
        <v>-12500</v>
      </c>
    </row>
    <row r="30" spans="1:10" x14ac:dyDescent="0.3">
      <c r="A30" t="s">
        <v>21</v>
      </c>
      <c r="C30" s="28">
        <v>-200</v>
      </c>
      <c r="D30" s="34">
        <v>-200</v>
      </c>
      <c r="E30" s="43">
        <v>-200</v>
      </c>
      <c r="F30" s="44">
        <v>-200</v>
      </c>
      <c r="G30" s="44">
        <v>-200</v>
      </c>
      <c r="H30" s="44">
        <v>-200</v>
      </c>
      <c r="I30" s="28">
        <v>-200</v>
      </c>
    </row>
    <row r="31" spans="1:10" x14ac:dyDescent="0.3">
      <c r="A31" t="s">
        <v>22</v>
      </c>
      <c r="C31" s="28">
        <v>-100</v>
      </c>
      <c r="D31" s="34">
        <v>-100</v>
      </c>
      <c r="E31" s="43">
        <v>-100</v>
      </c>
      <c r="F31" s="44">
        <v>-100</v>
      </c>
      <c r="G31" s="44">
        <v>-100</v>
      </c>
      <c r="H31" s="44">
        <v>-100</v>
      </c>
      <c r="I31" s="28">
        <v>-100</v>
      </c>
    </row>
    <row r="32" spans="1:10" x14ac:dyDescent="0.3">
      <c r="A32" t="s">
        <v>23</v>
      </c>
      <c r="C32" s="30">
        <v>-200</v>
      </c>
      <c r="D32" s="34">
        <f>+C32</f>
        <v>-200</v>
      </c>
      <c r="E32" s="43">
        <f t="shared" ref="E32:I32" si="4">+D32-20</f>
        <v>-220</v>
      </c>
      <c r="F32" s="44">
        <f>+E32</f>
        <v>-220</v>
      </c>
      <c r="G32" s="44">
        <f t="shared" si="4"/>
        <v>-240</v>
      </c>
      <c r="H32" s="44">
        <f>+G32</f>
        <v>-240</v>
      </c>
      <c r="I32" s="28">
        <f t="shared" si="4"/>
        <v>-260</v>
      </c>
    </row>
    <row r="33" spans="1:9" x14ac:dyDescent="0.3">
      <c r="A33" t="s">
        <v>24</v>
      </c>
      <c r="C33" s="28">
        <v>0</v>
      </c>
      <c r="D33" s="34">
        <v>-500</v>
      </c>
      <c r="E33" s="43">
        <v>-500</v>
      </c>
      <c r="F33" s="44">
        <v>-500</v>
      </c>
      <c r="G33" s="44">
        <v>-500</v>
      </c>
      <c r="H33" s="44">
        <v>-500</v>
      </c>
      <c r="I33" s="28">
        <v>-500</v>
      </c>
    </row>
    <row r="34" spans="1:9" x14ac:dyDescent="0.3">
      <c r="A34" t="s">
        <v>25</v>
      </c>
      <c r="C34" s="30">
        <v>-1353.37</v>
      </c>
      <c r="D34" s="34">
        <v>0</v>
      </c>
      <c r="E34" s="43">
        <v>0</v>
      </c>
      <c r="F34" s="44">
        <v>0</v>
      </c>
      <c r="G34" s="44">
        <v>0</v>
      </c>
      <c r="H34" s="44">
        <v>0</v>
      </c>
      <c r="I34" s="28">
        <v>0</v>
      </c>
    </row>
    <row r="35" spans="1:9" x14ac:dyDescent="0.3">
      <c r="A35" t="s">
        <v>26</v>
      </c>
      <c r="C35" s="28">
        <v>-120</v>
      </c>
      <c r="D35" s="34">
        <v>-120</v>
      </c>
      <c r="E35" s="43">
        <v>-120</v>
      </c>
      <c r="F35" s="44">
        <v>-120</v>
      </c>
      <c r="G35" s="44">
        <v>-120</v>
      </c>
      <c r="H35" s="44">
        <v>-120</v>
      </c>
      <c r="I35" s="28">
        <v>-120</v>
      </c>
    </row>
    <row r="36" spans="1:9" x14ac:dyDescent="0.3">
      <c r="A36" t="s">
        <v>27</v>
      </c>
      <c r="C36" s="28">
        <v>-500</v>
      </c>
      <c r="D36" s="34">
        <v>-500</v>
      </c>
      <c r="E36" s="43">
        <v>-500</v>
      </c>
      <c r="F36" s="44">
        <v>-500</v>
      </c>
      <c r="G36" s="44">
        <v>-500</v>
      </c>
      <c r="H36" s="44">
        <v>-500</v>
      </c>
      <c r="I36" s="28">
        <v>-500</v>
      </c>
    </row>
    <row r="37" spans="1:9" x14ac:dyDescent="0.3">
      <c r="A37" t="s">
        <v>28</v>
      </c>
      <c r="C37" s="28"/>
      <c r="D37" s="34"/>
      <c r="E37" s="41"/>
      <c r="I37" s="42"/>
    </row>
    <row r="38" spans="1:9" x14ac:dyDescent="0.3">
      <c r="A38" t="s">
        <v>29</v>
      </c>
      <c r="C38" s="28"/>
      <c r="D38" s="36">
        <f>SUM(D17:D37)</f>
        <v>-63985</v>
      </c>
      <c r="E38" s="48">
        <f t="shared" ref="E38:I38" si="5">SUM(E17:E37)</f>
        <v>-64320</v>
      </c>
      <c r="F38" s="16">
        <f t="shared" si="5"/>
        <v>-67230</v>
      </c>
      <c r="G38" s="16">
        <f t="shared" si="5"/>
        <v>-72590</v>
      </c>
      <c r="H38" s="16">
        <f t="shared" si="5"/>
        <v>-72900</v>
      </c>
      <c r="I38" s="49">
        <f t="shared" si="5"/>
        <v>-73235</v>
      </c>
    </row>
    <row r="39" spans="1:9" x14ac:dyDescent="0.3">
      <c r="A39" s="6"/>
      <c r="C39" s="28"/>
      <c r="D39" s="37"/>
      <c r="E39" s="50"/>
      <c r="F39" s="17"/>
      <c r="G39" s="17"/>
      <c r="H39" s="17"/>
      <c r="I39" s="51"/>
    </row>
    <row r="40" spans="1:9" x14ac:dyDescent="0.3">
      <c r="A40" t="s">
        <v>60</v>
      </c>
      <c r="C40" s="28"/>
      <c r="D40" s="34">
        <v>-5000</v>
      </c>
      <c r="E40" s="41"/>
      <c r="I40" s="42"/>
    </row>
    <row r="41" spans="1:9" x14ac:dyDescent="0.3">
      <c r="A41" t="s">
        <v>30</v>
      </c>
      <c r="C41" s="28"/>
      <c r="D41" s="34">
        <v>-5000</v>
      </c>
      <c r="E41" s="41"/>
      <c r="I41" s="42"/>
    </row>
    <row r="42" spans="1:9" x14ac:dyDescent="0.3">
      <c r="A42" t="s">
        <v>31</v>
      </c>
      <c r="C42" s="28"/>
      <c r="D42" s="36">
        <f>SUM(D40:D41)</f>
        <v>-10000</v>
      </c>
      <c r="E42" s="48">
        <f t="shared" ref="E42:I42" si="6">SUM(E40:E41)</f>
        <v>0</v>
      </c>
      <c r="F42" s="16">
        <f t="shared" si="6"/>
        <v>0</v>
      </c>
      <c r="G42" s="16">
        <f t="shared" si="6"/>
        <v>0</v>
      </c>
      <c r="H42" s="16">
        <f t="shared" si="6"/>
        <v>0</v>
      </c>
      <c r="I42" s="49">
        <f t="shared" si="6"/>
        <v>0</v>
      </c>
    </row>
    <row r="43" spans="1:9" x14ac:dyDescent="0.3">
      <c r="A43" s="6"/>
      <c r="C43" s="28"/>
      <c r="D43" s="37"/>
      <c r="E43" s="50"/>
      <c r="F43" s="17"/>
      <c r="G43" s="17"/>
      <c r="H43" s="17"/>
      <c r="I43" s="51"/>
    </row>
    <row r="44" spans="1:9" x14ac:dyDescent="0.3">
      <c r="A44" t="s">
        <v>32</v>
      </c>
      <c r="C44" s="28"/>
      <c r="D44" s="34">
        <f>+D38+D42</f>
        <v>-73985</v>
      </c>
      <c r="E44" s="43">
        <f t="shared" ref="E44:I44" si="7">+E38+E42</f>
        <v>-64320</v>
      </c>
      <c r="F44" s="44">
        <f t="shared" si="7"/>
        <v>-67230</v>
      </c>
      <c r="G44" s="44">
        <f t="shared" si="7"/>
        <v>-72590</v>
      </c>
      <c r="H44" s="44">
        <f t="shared" si="7"/>
        <v>-72900</v>
      </c>
      <c r="I44" s="28">
        <f t="shared" si="7"/>
        <v>-73235</v>
      </c>
    </row>
    <row r="45" spans="1:9" x14ac:dyDescent="0.3">
      <c r="A45" s="5"/>
      <c r="B45" s="19" t="s">
        <v>34</v>
      </c>
      <c r="C45" s="28"/>
      <c r="D45" s="39">
        <f>+D14+D44</f>
        <v>-9160</v>
      </c>
      <c r="E45" s="53">
        <f t="shared" ref="E45:I45" si="8">+E14+E44</f>
        <v>930</v>
      </c>
      <c r="F45" s="15">
        <f t="shared" si="8"/>
        <v>-1980</v>
      </c>
      <c r="G45" s="15">
        <f t="shared" si="8"/>
        <v>-815</v>
      </c>
      <c r="H45" s="15">
        <f t="shared" si="8"/>
        <v>-1125</v>
      </c>
      <c r="I45" s="54">
        <f t="shared" si="8"/>
        <v>5065</v>
      </c>
    </row>
    <row r="46" spans="1:9" x14ac:dyDescent="0.3">
      <c r="A46" s="5"/>
      <c r="C46" s="28"/>
      <c r="D46" s="34"/>
      <c r="E46" s="41"/>
      <c r="I46" s="42"/>
    </row>
    <row r="47" spans="1:9" x14ac:dyDescent="0.3">
      <c r="A47" s="6"/>
      <c r="B47" s="18" t="s">
        <v>33</v>
      </c>
      <c r="C47" s="31">
        <f>15800-500-200-3000</f>
        <v>12100</v>
      </c>
      <c r="D47" s="40">
        <f>+C47+D45</f>
        <v>2940</v>
      </c>
      <c r="E47" s="55">
        <f t="shared" ref="E47:I47" si="9">+D47+E45</f>
        <v>3870</v>
      </c>
      <c r="F47" s="56">
        <f t="shared" si="9"/>
        <v>1890</v>
      </c>
      <c r="G47" s="56">
        <f t="shared" si="9"/>
        <v>1075</v>
      </c>
      <c r="H47" s="56">
        <f t="shared" si="9"/>
        <v>-50</v>
      </c>
      <c r="I47" s="57">
        <f t="shared" si="9"/>
        <v>5015</v>
      </c>
    </row>
    <row r="48" spans="1:9" x14ac:dyDescent="0.3">
      <c r="A48" s="6"/>
      <c r="C48" s="12"/>
    </row>
    <row r="49" spans="1:2" x14ac:dyDescent="0.3">
      <c r="A49" s="6"/>
    </row>
    <row r="50" spans="1:2" x14ac:dyDescent="0.3">
      <c r="A50" s="5"/>
    </row>
    <row r="51" spans="1:2" x14ac:dyDescent="0.3">
      <c r="A51" s="6"/>
    </row>
    <row r="52" spans="1:2" x14ac:dyDescent="0.3">
      <c r="A52" s="6"/>
    </row>
    <row r="53" spans="1:2" x14ac:dyDescent="0.3">
      <c r="A53" s="6"/>
    </row>
    <row r="54" spans="1:2" x14ac:dyDescent="0.3">
      <c r="A54" s="6"/>
    </row>
    <row r="55" spans="1:2" x14ac:dyDescent="0.3">
      <c r="A55" s="6"/>
    </row>
    <row r="56" spans="1:2" x14ac:dyDescent="0.3">
      <c r="A56" s="6"/>
    </row>
    <row r="57" spans="1:2" ht="16.2" customHeight="1" x14ac:dyDescent="0.3">
      <c r="A57" s="4"/>
    </row>
    <row r="58" spans="1:2" x14ac:dyDescent="0.3">
      <c r="A58" s="3"/>
    </row>
    <row r="59" spans="1:2" ht="14.4" customHeight="1" x14ac:dyDescent="0.3">
      <c r="A59" s="4"/>
      <c r="B59" s="4"/>
    </row>
    <row r="60" spans="1:2" x14ac:dyDescent="0.3">
      <c r="A60" s="6"/>
      <c r="B60" s="7"/>
    </row>
    <row r="61" spans="1:2" x14ac:dyDescent="0.3">
      <c r="A61" s="6"/>
      <c r="B61" s="3"/>
    </row>
    <row r="62" spans="1:2" x14ac:dyDescent="0.3">
      <c r="A62" s="6"/>
      <c r="B62" s="7"/>
    </row>
    <row r="63" spans="1:2" x14ac:dyDescent="0.3">
      <c r="A63" s="3"/>
      <c r="B63" s="7"/>
    </row>
    <row r="64" spans="1:2" ht="28.8" customHeight="1" x14ac:dyDescent="0.3">
      <c r="A64" s="8"/>
      <c r="B64" s="3"/>
    </row>
    <row r="65" spans="1:1" x14ac:dyDescent="0.3">
      <c r="A65" s="9"/>
    </row>
    <row r="66" spans="1:1" x14ac:dyDescent="0.3">
      <c r="A66" s="3"/>
    </row>
    <row r="67" spans="1:1" x14ac:dyDescent="0.3">
      <c r="A67" s="9"/>
    </row>
  </sheetData>
  <mergeCells count="1">
    <mergeCell ref="E1:I1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A2B26-AB4C-4F3D-83D7-3118FD31EE65}">
  <dimension ref="A1:Q24"/>
  <sheetViews>
    <sheetView workbookViewId="0">
      <selection activeCell="O9" sqref="O9"/>
    </sheetView>
  </sheetViews>
  <sheetFormatPr defaultRowHeight="14.4" x14ac:dyDescent="0.3"/>
  <cols>
    <col min="1" max="1" width="16" bestFit="1" customWidth="1"/>
    <col min="3" max="3" width="7.6640625" bestFit="1" customWidth="1"/>
    <col min="5" max="5" width="3.77734375" customWidth="1"/>
    <col min="6" max="6" width="17.109375" bestFit="1" customWidth="1"/>
    <col min="7" max="7" width="10.33203125" style="11" customWidth="1"/>
    <col min="8" max="17" width="10.33203125" customWidth="1"/>
  </cols>
  <sheetData>
    <row r="1" spans="1:17" s="10" customFormat="1" x14ac:dyDescent="0.3">
      <c r="B1" s="10" t="s">
        <v>54</v>
      </c>
      <c r="D1" s="10" t="s">
        <v>53</v>
      </c>
      <c r="G1" s="13">
        <v>2024</v>
      </c>
      <c r="H1" s="10">
        <v>2025</v>
      </c>
      <c r="I1" s="10">
        <v>2026</v>
      </c>
      <c r="J1" s="10">
        <v>2027</v>
      </c>
      <c r="K1" s="10">
        <v>2028</v>
      </c>
      <c r="L1" s="10">
        <v>2029</v>
      </c>
      <c r="M1" s="10">
        <v>2030</v>
      </c>
      <c r="N1" s="10">
        <v>2031</v>
      </c>
      <c r="O1" s="10">
        <v>2032</v>
      </c>
      <c r="P1" s="10">
        <v>2033</v>
      </c>
      <c r="Q1" s="10">
        <v>2034</v>
      </c>
    </row>
    <row r="2" spans="1:17" x14ac:dyDescent="0.3">
      <c r="A2" t="s">
        <v>52</v>
      </c>
      <c r="B2">
        <v>1235</v>
      </c>
      <c r="C2" s="20">
        <v>46900</v>
      </c>
      <c r="D2" s="22">
        <f>+C2/B2/18</f>
        <v>2.1097615834457937</v>
      </c>
      <c r="E2" s="22"/>
      <c r="F2" t="s">
        <v>51</v>
      </c>
      <c r="G2" s="20">
        <f>104013.56+48831.44</f>
        <v>152845</v>
      </c>
      <c r="H2" s="20">
        <f t="shared" ref="H2:Q2" si="0">+G6</f>
        <v>145945</v>
      </c>
      <c r="I2" s="20">
        <f t="shared" si="0"/>
        <v>170945</v>
      </c>
      <c r="J2" s="20">
        <f t="shared" si="0"/>
        <v>148095</v>
      </c>
      <c r="K2" s="20">
        <f t="shared" si="0"/>
        <v>105058</v>
      </c>
      <c r="L2" s="20">
        <f t="shared" si="0"/>
        <v>61971</v>
      </c>
      <c r="M2" s="20">
        <f t="shared" si="0"/>
        <v>19269</v>
      </c>
      <c r="N2" s="20">
        <f t="shared" si="0"/>
        <v>49269</v>
      </c>
      <c r="O2" s="20">
        <f t="shared" si="0"/>
        <v>84269</v>
      </c>
      <c r="P2" s="20">
        <f t="shared" si="0"/>
        <v>119269</v>
      </c>
      <c r="Q2" s="20">
        <f t="shared" si="0"/>
        <v>154269</v>
      </c>
    </row>
    <row r="3" spans="1:17" x14ac:dyDescent="0.3">
      <c r="A3" t="s">
        <v>41</v>
      </c>
      <c r="B3">
        <v>1200</v>
      </c>
      <c r="C3" s="20">
        <f t="shared" ref="C3:C9" si="1">ROUNDUP(B3*18*D3,0)</f>
        <v>47850</v>
      </c>
      <c r="D3" s="22">
        <f t="shared" ref="D3:D9" si="2">+D2*1.05</f>
        <v>2.2152496626180835</v>
      </c>
      <c r="E3" s="22"/>
      <c r="F3" t="s">
        <v>50</v>
      </c>
      <c r="G3" s="20">
        <v>40000</v>
      </c>
      <c r="H3" s="20">
        <v>45000</v>
      </c>
      <c r="I3" s="20">
        <v>45000</v>
      </c>
      <c r="J3" s="20">
        <v>45000</v>
      </c>
      <c r="K3" s="20">
        <v>50000</v>
      </c>
      <c r="L3" s="20">
        <v>50000</v>
      </c>
      <c r="M3" s="20">
        <v>50000</v>
      </c>
      <c r="N3" s="20">
        <v>55000</v>
      </c>
      <c r="O3" s="20">
        <v>55000</v>
      </c>
      <c r="P3" s="20">
        <v>55000</v>
      </c>
      <c r="Q3" s="20">
        <v>60000</v>
      </c>
    </row>
    <row r="4" spans="1:17" x14ac:dyDescent="0.3">
      <c r="A4" t="s">
        <v>49</v>
      </c>
      <c r="B4">
        <v>500</v>
      </c>
      <c r="C4" s="20">
        <f t="shared" si="1"/>
        <v>20935</v>
      </c>
      <c r="D4" s="22">
        <f t="shared" si="2"/>
        <v>2.326012145748988</v>
      </c>
      <c r="E4" s="22"/>
      <c r="F4" t="s">
        <v>48</v>
      </c>
      <c r="G4" s="24">
        <v>-46900</v>
      </c>
      <c r="I4" s="20">
        <f>-C12</f>
        <v>-47850</v>
      </c>
      <c r="J4" s="20">
        <f>-C13</f>
        <v>-68037</v>
      </c>
      <c r="K4" s="20">
        <f>-C14</f>
        <v>-73087</v>
      </c>
      <c r="L4" s="20">
        <f>-C15</f>
        <v>-72702</v>
      </c>
      <c r="M4" s="21"/>
      <c r="N4" s="20"/>
      <c r="Q4" s="27"/>
    </row>
    <row r="5" spans="1:17" x14ac:dyDescent="0.3">
      <c r="A5" t="s">
        <v>47</v>
      </c>
      <c r="B5">
        <v>1125</v>
      </c>
      <c r="C5" s="20">
        <f t="shared" si="1"/>
        <v>47102</v>
      </c>
      <c r="D5" s="22">
        <f>+D4</f>
        <v>2.326012145748988</v>
      </c>
      <c r="E5" s="22"/>
      <c r="F5" t="s">
        <v>46</v>
      </c>
      <c r="G5" s="20">
        <v>0</v>
      </c>
      <c r="H5" s="20">
        <v>-20000</v>
      </c>
      <c r="I5" s="20">
        <v>-20000</v>
      </c>
      <c r="J5" s="20">
        <v>-20000</v>
      </c>
      <c r="K5" s="20">
        <v>-20000</v>
      </c>
      <c r="L5" s="20">
        <v>-20000</v>
      </c>
      <c r="M5" s="20">
        <v>-20000</v>
      </c>
      <c r="N5" s="20">
        <v>-20000</v>
      </c>
      <c r="O5" s="20">
        <v>-20000</v>
      </c>
      <c r="P5" s="20">
        <v>-20000</v>
      </c>
      <c r="Q5" s="20">
        <v>-20000</v>
      </c>
    </row>
    <row r="6" spans="1:17" x14ac:dyDescent="0.3">
      <c r="A6" t="s">
        <v>45</v>
      </c>
      <c r="B6">
        <v>875</v>
      </c>
      <c r="C6" s="20">
        <f t="shared" si="1"/>
        <v>38467</v>
      </c>
      <c r="D6" s="22">
        <f t="shared" si="2"/>
        <v>2.4423127530364375</v>
      </c>
      <c r="E6" s="22"/>
      <c r="F6" t="s">
        <v>44</v>
      </c>
      <c r="G6" s="23">
        <f t="shared" ref="G6:Q6" si="3">SUM(G2:G5)</f>
        <v>145945</v>
      </c>
      <c r="H6" s="23">
        <f t="shared" si="3"/>
        <v>170945</v>
      </c>
      <c r="I6" s="23">
        <f t="shared" si="3"/>
        <v>148095</v>
      </c>
      <c r="J6" s="23">
        <f t="shared" si="3"/>
        <v>105058</v>
      </c>
      <c r="K6" s="23">
        <f t="shared" si="3"/>
        <v>61971</v>
      </c>
      <c r="L6" s="23">
        <f t="shared" si="3"/>
        <v>19269</v>
      </c>
      <c r="M6" s="23">
        <f t="shared" si="3"/>
        <v>49269</v>
      </c>
      <c r="N6" s="23">
        <f t="shared" si="3"/>
        <v>84269</v>
      </c>
      <c r="O6" s="23">
        <f t="shared" si="3"/>
        <v>119269</v>
      </c>
      <c r="P6" s="23">
        <f t="shared" si="3"/>
        <v>154269</v>
      </c>
      <c r="Q6" s="23">
        <f t="shared" si="3"/>
        <v>194269</v>
      </c>
    </row>
    <row r="7" spans="1:17" x14ac:dyDescent="0.3">
      <c r="A7" t="s">
        <v>43</v>
      </c>
      <c r="B7">
        <v>750</v>
      </c>
      <c r="C7" s="20">
        <f t="shared" si="1"/>
        <v>34620</v>
      </c>
      <c r="D7" s="22">
        <f t="shared" si="2"/>
        <v>2.5644283906882595</v>
      </c>
      <c r="E7" s="22"/>
    </row>
    <row r="8" spans="1:17" x14ac:dyDescent="0.3">
      <c r="A8" t="s">
        <v>38</v>
      </c>
      <c r="B8">
        <v>1500</v>
      </c>
      <c r="C8" s="20">
        <f t="shared" si="1"/>
        <v>72702</v>
      </c>
      <c r="D8" s="22">
        <f t="shared" si="2"/>
        <v>2.6926498102226724</v>
      </c>
      <c r="E8" s="22"/>
      <c r="F8" s="32" t="s">
        <v>42</v>
      </c>
      <c r="G8" s="25" t="s">
        <v>52</v>
      </c>
      <c r="I8" s="25" t="s">
        <v>41</v>
      </c>
      <c r="J8" s="25" t="s">
        <v>40</v>
      </c>
      <c r="K8" s="26" t="s">
        <v>58</v>
      </c>
      <c r="L8" s="25" t="s">
        <v>38</v>
      </c>
      <c r="M8" s="25"/>
      <c r="N8" s="25"/>
      <c r="O8" s="25" t="s">
        <v>65</v>
      </c>
    </row>
    <row r="9" spans="1:17" x14ac:dyDescent="0.3">
      <c r="A9" t="s">
        <v>37</v>
      </c>
      <c r="B9">
        <v>1550</v>
      </c>
      <c r="C9" s="20">
        <f t="shared" si="1"/>
        <v>78882</v>
      </c>
      <c r="D9" s="22">
        <f t="shared" si="2"/>
        <v>2.8272823007338062</v>
      </c>
      <c r="E9" s="22"/>
      <c r="G9"/>
      <c r="K9" t="s">
        <v>59</v>
      </c>
    </row>
    <row r="10" spans="1:17" x14ac:dyDescent="0.3">
      <c r="C10" s="21"/>
      <c r="G10"/>
    </row>
    <row r="11" spans="1:17" x14ac:dyDescent="0.3">
      <c r="C11" s="21"/>
      <c r="G11"/>
    </row>
    <row r="12" spans="1:17" x14ac:dyDescent="0.3">
      <c r="A12" t="s">
        <v>41</v>
      </c>
      <c r="B12">
        <f>+B3</f>
        <v>1200</v>
      </c>
      <c r="C12" s="20">
        <f>+C3</f>
        <v>47850</v>
      </c>
      <c r="G12" s="18"/>
      <c r="H12" s="20"/>
    </row>
    <row r="13" spans="1:17" x14ac:dyDescent="0.3">
      <c r="A13" t="s">
        <v>40</v>
      </c>
      <c r="B13">
        <f>+B4+B5</f>
        <v>1625</v>
      </c>
      <c r="C13" s="20">
        <f>+C4+C5</f>
        <v>68037</v>
      </c>
      <c r="G13"/>
      <c r="H13" s="20"/>
    </row>
    <row r="14" spans="1:17" x14ac:dyDescent="0.3">
      <c r="A14" t="s">
        <v>39</v>
      </c>
      <c r="B14">
        <f>+B6+B7</f>
        <v>1625</v>
      </c>
      <c r="C14" s="20">
        <f>+C6+C7</f>
        <v>73087</v>
      </c>
      <c r="G14"/>
    </row>
    <row r="15" spans="1:17" x14ac:dyDescent="0.3">
      <c r="A15" t="s">
        <v>38</v>
      </c>
      <c r="B15">
        <f>+B8</f>
        <v>1500</v>
      </c>
      <c r="C15" s="20">
        <f>+C8</f>
        <v>72702</v>
      </c>
      <c r="G15"/>
    </row>
    <row r="16" spans="1:17" x14ac:dyDescent="0.3">
      <c r="A16" t="s">
        <v>37</v>
      </c>
      <c r="B16">
        <f>+B9</f>
        <v>1550</v>
      </c>
      <c r="C16" s="20">
        <f>+C9</f>
        <v>78882</v>
      </c>
      <c r="G16"/>
    </row>
    <row r="17" spans="1:7" x14ac:dyDescent="0.3">
      <c r="G17"/>
    </row>
    <row r="18" spans="1:7" x14ac:dyDescent="0.3">
      <c r="G18"/>
    </row>
    <row r="19" spans="1:7" x14ac:dyDescent="0.3">
      <c r="G19"/>
    </row>
    <row r="20" spans="1:7" x14ac:dyDescent="0.3">
      <c r="G20"/>
    </row>
    <row r="21" spans="1:7" x14ac:dyDescent="0.3">
      <c r="G21"/>
    </row>
    <row r="23" spans="1:7" x14ac:dyDescent="0.3">
      <c r="A23" t="s">
        <v>36</v>
      </c>
      <c r="B23">
        <v>2000</v>
      </c>
      <c r="C23">
        <f>+B23*5</f>
        <v>10000</v>
      </c>
    </row>
    <row r="24" spans="1:7" x14ac:dyDescent="0.3">
      <c r="A24" t="s">
        <v>35</v>
      </c>
      <c r="B24">
        <v>3400</v>
      </c>
      <c r="C24">
        <f>+B24*5</f>
        <v>17000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Operating Budget</vt:lpstr>
      <vt:lpstr>Capital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Buck Mallow</dc:creator>
  <cp:lastModifiedBy>Buck Mallow</cp:lastModifiedBy>
  <dcterms:created xsi:type="dcterms:W3CDTF">2024-11-12T22:34:08Z</dcterms:created>
  <dcterms:modified xsi:type="dcterms:W3CDTF">2024-11-22T13:01:30Z</dcterms:modified>
</cp:coreProperties>
</file>